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Entradas" sheetId="2" state="visible" r:id="rId4"/>
    <sheet name="Calculos" sheetId="3" state="visible" r:id="rId5"/>
    <sheet name="Referencias" sheetId="4" state="visible" r:id="rId6"/>
  </sheets>
  <definedNames>
    <definedName function="false" hidden="false" localSheetId="2" name="_xlnm.Print_Area" vbProcedure="false">Calculos!$A$1:$D$29</definedName>
    <definedName function="false" hidden="true" localSheetId="2" name="_xlnm._FilterDatabase" vbProcedure="false">Calculos!$A$4:$D$29</definedName>
    <definedName function="false" hidden="false" localSheetId="1" name="_xlnm.Print_Area" vbProcedure="false">Entradas!$A$1:$D$29</definedName>
    <definedName function="false" hidden="true" localSheetId="1" name="_xlnm._FilterDatabase" vbProcedure="false">Entradas!$A$4:$D$29</definedName>
    <definedName function="false" hidden="false" localSheetId="3" name="_xlnm.Print_Area" vbProcedure="false">Referencias!$A$1:$D$12</definedName>
    <definedName function="false" hidden="true" localSheetId="3" name="_xlnm._FilterDatabase" vbProcedure="false">Referencias!$A$4:$D$12</definedName>
    <definedName function="false" hidden="false" localSheetId="0" name="_xlnm.Print_Area" vbProcedure="false">Resumen!$A$1:$D$10</definedName>
    <definedName function="false" hidden="true" localSheetId="0" name="_xlnm._FilterDatabase" vbProcedure="false">Resumen!$A$4:$D$10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MORECAM</author>
  </authors>
  <commentList>
    <comment ref="B4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Familia actual sólo trifásica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Dato de placa requerido en proyecto real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0" authorId="0">
      <text>
        <r>
          <rPr>
            <sz val="10"/>
            <rFont val="Arial"/>
            <family val="2"/>
          </rPr>
          <t xml:space="preserve">NOM Tabla 430-250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1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2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3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4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6" authorId="0">
      <text>
        <r>
          <rPr>
            <sz val="10"/>
            <rFont val="Arial"/>
            <family val="2"/>
          </rPr>
          <t xml:space="preserve">Hipótesis demo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7" authorId="0">
      <text>
        <r>
          <rPr>
            <sz val="10"/>
            <rFont val="Arial"/>
            <family val="2"/>
          </rPr>
          <t xml:space="preserve">Sustituir por fabricante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8" authorId="0">
      <text>
        <r>
          <rPr>
            <sz val="10"/>
            <rFont val="Arial"/>
            <family val="2"/>
          </rPr>
          <t xml:space="preserve">Sustituir por fabricante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19" authorId="0">
      <text>
        <r>
          <rPr>
            <sz val="10"/>
            <rFont val="Arial"/>
            <family val="2"/>
          </rPr>
          <t xml:space="preserve">Tabla 310-15(b)(16)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0" authorId="0">
      <text>
        <r>
          <rPr>
            <sz val="10"/>
            <rFont val="Arial"/>
            <family val="2"/>
          </rPr>
          <t xml:space="preserve">Selección de diseño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1" authorId="0">
      <text>
        <r>
          <rPr>
            <sz val="10"/>
            <rFont val="Arial"/>
            <family val="2"/>
          </rPr>
          <t xml:space="preserve">Selección de diseño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2" authorId="0">
      <text>
        <r>
          <rPr>
            <sz val="10"/>
            <rFont val="Arial"/>
            <family val="2"/>
          </rPr>
          <t xml:space="preserve">Dato del equipo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3" authorId="0">
      <text>
        <r>
          <rPr>
            <sz val="10"/>
            <rFont val="Arial"/>
            <family val="2"/>
          </rPr>
          <t xml:space="preserve">Confirmar fabricante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4" authorId="0">
      <text>
        <r>
          <rPr>
            <sz val="10"/>
            <rFont val="Arial"/>
            <family val="2"/>
          </rPr>
          <t xml:space="preserve">Tabla 250-122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6" authorId="0">
      <text>
        <r>
          <rPr>
            <sz val="10"/>
            <rFont val="Arial"/>
            <family val="2"/>
          </rPr>
          <t xml:space="preserve">Criterio de diseño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7" authorId="0">
      <text>
        <r>
          <rPr>
            <sz val="10"/>
            <rFont val="Arial"/>
            <family val="2"/>
          </rPr>
          <t xml:space="preserve">Criterio 430-22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8" authorId="0">
      <text>
        <r>
          <rPr>
            <sz val="10"/>
            <rFont val="Arial"/>
            <family val="2"/>
          </rPr>
          <t xml:space="preserve">Criterio Tabla 430-52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  <comment ref="B29" authorId="0">
      <text>
        <r>
          <rPr>
            <sz val="10"/>
            <rFont val="Arial"/>
            <family val="2"/>
          </rPr>
          <t xml:space="preserve">Criterio 430-32(a)(1)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-57</xdr:colOff>
                <xdr:row>2</xdr:row>
                <xdr:rowOff>11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<sst xmlns="http://schemas.openxmlformats.org/spreadsheetml/2006/main" count="199" uniqueCount="135">
  <si>
    <t xml:space="preserve">MORECAM | CALC-02</t>
  </si>
  <si>
    <t xml:space="preserve">Resumen de selección - sujeto a revisión</t>
  </si>
  <si>
    <t xml:space="preserve">Variable</t>
  </si>
  <si>
    <t xml:space="preserve">Resultado</t>
  </si>
  <si>
    <t xml:space="preserve">Estado</t>
  </si>
  <si>
    <t xml:space="preserve">Observación</t>
  </si>
  <si>
    <t xml:space="preserve">Conductor</t>
  </si>
  <si>
    <t xml:space="preserve">Ampacidad 75 °C</t>
  </si>
  <si>
    <t xml:space="preserve">Caída de tensión</t>
  </si>
  <si>
    <t xml:space="preserve">Límite de diseño</t>
  </si>
  <si>
    <t xml:space="preserve">Interruptor</t>
  </si>
  <si>
    <t xml:space="preserve">Tiempo inverso</t>
  </si>
  <si>
    <t xml:space="preserve">Capacidad interruptiva</t>
  </si>
  <si>
    <t xml:space="preserve">Icc en kA</t>
  </si>
  <si>
    <t xml:space="preserve">Sobrecarga</t>
  </si>
  <si>
    <t xml:space="preserve">Ajuste demostrativo</t>
  </si>
  <si>
    <t xml:space="preserve">Puesta a tierra</t>
  </si>
  <si>
    <t xml:space="preserve">CUMPLE</t>
  </si>
  <si>
    <t xml:space="preserve">Tabla 250-122</t>
  </si>
  <si>
    <t xml:space="preserve">Entradas</t>
  </si>
  <si>
    <t xml:space="preserve">Celdas amarillas con texto azul: datos editables</t>
  </si>
  <si>
    <t xml:space="preserve">Tensión línea-línea</t>
  </si>
  <si>
    <t xml:space="preserve">V</t>
  </si>
  <si>
    <t xml:space="preserve">Hipótesis demo</t>
  </si>
  <si>
    <t xml:space="preserve">Fases</t>
  </si>
  <si>
    <t xml:space="preserve">-</t>
  </si>
  <si>
    <t xml:space="preserve">Familia actual sólo trifásica</t>
  </si>
  <si>
    <t xml:space="preserve">Transformador</t>
  </si>
  <si>
    <t xml:space="preserve">kVA</t>
  </si>
  <si>
    <t xml:space="preserve">Impedancia transformador</t>
  </si>
  <si>
    <t xml:space="preserve">%</t>
  </si>
  <si>
    <t xml:space="preserve">Dato de placa requerido en proyecto real</t>
  </si>
  <si>
    <t xml:space="preserve">Potencia motor</t>
  </si>
  <si>
    <t xml:space="preserve">hp</t>
  </si>
  <si>
    <t xml:space="preserve">FLC motor tabulada</t>
  </si>
  <si>
    <t xml:space="preserve">A</t>
  </si>
  <si>
    <t xml:space="preserve">NOM Tabla 430-250</t>
  </si>
  <si>
    <t xml:space="preserve">Corriente de placa</t>
  </si>
  <si>
    <t xml:space="preserve">Factor de servicio</t>
  </si>
  <si>
    <t xml:space="preserve">Factor de potencia</t>
  </si>
  <si>
    <t xml:space="preserve">Eficiencia</t>
  </si>
  <si>
    <t xml:space="preserve">p.u.</t>
  </si>
  <si>
    <t xml:space="preserve">Longitud unidireccional</t>
  </si>
  <si>
    <t xml:space="preserve">m</t>
  </si>
  <si>
    <t xml:space="preserve">R conductor a 75 °C</t>
  </si>
  <si>
    <t xml:space="preserve">ohm/km</t>
  </si>
  <si>
    <t xml:space="preserve">Sustituir por fabricante</t>
  </si>
  <si>
    <t xml:space="preserve">X conductor</t>
  </si>
  <si>
    <t xml:space="preserve">Ampacidad seleccionada</t>
  </si>
  <si>
    <t xml:space="preserve">Tabla 310-15(b)(16)</t>
  </si>
  <si>
    <t xml:space="preserve">Conductor seleccionado</t>
  </si>
  <si>
    <t xml:space="preserve">4</t>
  </si>
  <si>
    <t xml:space="preserve">AWG Cu</t>
  </si>
  <si>
    <t xml:space="preserve">Selección de diseño</t>
  </si>
  <si>
    <t xml:space="preserve">Interruptor seleccionado</t>
  </si>
  <si>
    <t xml:space="preserve">kA</t>
  </si>
  <si>
    <t xml:space="preserve">Dato del equipo</t>
  </si>
  <si>
    <t xml:space="preserve">Ajuste de sobrecarga</t>
  </si>
  <si>
    <t xml:space="preserve">Confirmar fabricante</t>
  </si>
  <si>
    <t xml:space="preserve">Conductor de puesta a tierra</t>
  </si>
  <si>
    <t xml:space="preserve">6</t>
  </si>
  <si>
    <t xml:space="preserve">Máxima caída de tensión</t>
  </si>
  <si>
    <t xml:space="preserve">Criterio de diseño</t>
  </si>
  <si>
    <t xml:space="preserve">Factor conductor de motor</t>
  </si>
  <si>
    <t xml:space="preserve">Criterio 430-22</t>
  </si>
  <si>
    <t xml:space="preserve">Factor máximo interruptor</t>
  </si>
  <si>
    <t xml:space="preserve">Criterio Tabla 430-52</t>
  </si>
  <si>
    <t xml:space="preserve">Factor máximo sobrecarga</t>
  </si>
  <si>
    <t xml:space="preserve">Criterio 430-32(a)(1)</t>
  </si>
  <si>
    <t xml:space="preserve">Cálculos</t>
  </si>
  <si>
    <t xml:space="preserve">Fórmulas abiertas y verificables</t>
  </si>
  <si>
    <t xml:space="preserve">Magnitud</t>
  </si>
  <si>
    <t xml:space="preserve">Unidad</t>
  </si>
  <si>
    <t xml:space="preserve">Fórmula / criterio</t>
  </si>
  <si>
    <t xml:space="preserve">Ampacidad requerida</t>
  </si>
  <si>
    <t xml:space="preserve">430-22</t>
  </si>
  <si>
    <t xml:space="preserve">310-15(b)(16)</t>
  </si>
  <si>
    <t xml:space="preserve">Margen de ampacidad</t>
  </si>
  <si>
    <t xml:space="preserve">Debe ser &gt;= 0</t>
  </si>
  <si>
    <t xml:space="preserve">Estado ampacidad</t>
  </si>
  <si>
    <t xml:space="preserve">Comprobación</t>
  </si>
  <si>
    <t xml:space="preserve">Modelo trifásico</t>
  </si>
  <si>
    <t xml:space="preserve">Nota 210-19(a)</t>
  </si>
  <si>
    <t xml:space="preserve">Estado caída</t>
  </si>
  <si>
    <t xml:space="preserve">Corriente nominal transformador</t>
  </si>
  <si>
    <t xml:space="preserve">S/(sqrt(3)V)</t>
  </si>
  <si>
    <t xml:space="preserve">Icc en transformador</t>
  </si>
  <si>
    <t xml:space="preserve">Primario infinito</t>
  </si>
  <si>
    <t xml:space="preserve">Impedancia fuente</t>
  </si>
  <si>
    <t xml:space="preserve">ohm</t>
  </si>
  <si>
    <t xml:space="preserve">Equivalente por fase</t>
  </si>
  <si>
    <t xml:space="preserve">R del trayecto</t>
  </si>
  <si>
    <t xml:space="preserve">X del trayecto</t>
  </si>
  <si>
    <t xml:space="preserve">Z total al motor</t>
  </si>
  <si>
    <t xml:space="preserve">Fuente supuesta inductiva</t>
  </si>
  <si>
    <t xml:space="preserve">Icc al motor</t>
  </si>
  <si>
    <t xml:space="preserve">Falla trifásica simplificada</t>
  </si>
  <si>
    <t xml:space="preserve">Estado capacidad interruptiva</t>
  </si>
  <si>
    <t xml:space="preserve">110-9</t>
  </si>
  <si>
    <t xml:space="preserve">Máximo interruptor tiempo inverso</t>
  </si>
  <si>
    <t xml:space="preserve">Tabla 430-52</t>
  </si>
  <si>
    <t xml:space="preserve">Selección</t>
  </si>
  <si>
    <t xml:space="preserve">Estado interruptor</t>
  </si>
  <si>
    <t xml:space="preserve">Máximo sobrecarga</t>
  </si>
  <si>
    <t xml:space="preserve">430-32(a)(1)</t>
  </si>
  <si>
    <t xml:space="preserve">Ajuste sobrecarga</t>
  </si>
  <si>
    <t xml:space="preserve">Estado sobrecarga</t>
  </si>
  <si>
    <t xml:space="preserve">Referencias</t>
  </si>
  <si>
    <t xml:space="preserve">Edición y artículos empleados</t>
  </si>
  <si>
    <t xml:space="preserve">Referencia</t>
  </si>
  <si>
    <t xml:space="preserve">Aplicación</t>
  </si>
  <si>
    <t xml:space="preserve">Estatus</t>
  </si>
  <si>
    <t xml:space="preserve">Fuente</t>
  </si>
  <si>
    <t xml:space="preserve">NOM-001-SEDE-2012 430-6(a)(1)</t>
  </si>
  <si>
    <t xml:space="preserve">Uso de corriente tabulada</t>
  </si>
  <si>
    <t xml:space="preserve">Vigente al corte</t>
  </si>
  <si>
    <t xml:space="preserve">PLATIICA / DOF</t>
  </si>
  <si>
    <t xml:space="preserve">Tabla 430-250</t>
  </si>
  <si>
    <t xml:space="preserve">40 hp, 460 V = 52.0 A</t>
  </si>
  <si>
    <t xml:space="preserve">Transcripción por confirmar para el caso</t>
  </si>
  <si>
    <t xml:space="preserve">PDF local pág. 443</t>
  </si>
  <si>
    <t xml:space="preserve">Conductor al 125 %</t>
  </si>
  <si>
    <t xml:space="preserve">Aplicado</t>
  </si>
  <si>
    <t xml:space="preserve">PDF local pág. 413</t>
  </si>
  <si>
    <t xml:space="preserve">4 AWG Cu = 85 A a 75 °C</t>
  </si>
  <si>
    <t xml:space="preserve">PDF local pág. 190</t>
  </si>
  <si>
    <t xml:space="preserve">Sobrecarga máxima 125 %</t>
  </si>
  <si>
    <t xml:space="preserve">PDF local pág. 417</t>
  </si>
  <si>
    <t xml:space="preserve">Interruptor tiempo inverso 250 %</t>
  </si>
  <si>
    <t xml:space="preserve">PDF local pág. 422</t>
  </si>
  <si>
    <t xml:space="preserve">125 A -&gt; 6 AWG Cu</t>
  </si>
  <si>
    <t xml:space="preserve">PDF local pág. 151</t>
  </si>
  <si>
    <t xml:space="preserve">110-9 y 110-10</t>
  </si>
  <si>
    <t xml:space="preserve">AIC e impedancia</t>
  </si>
  <si>
    <t xml:space="preserve">PDF local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</si>
</sst>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0.000"/>
    <numFmt numFmtId="167" formatCode="0.00"/>
    <numFmt numFmtId="168" formatCode="0.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6C3B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theme="1"/>
      <name val="Arial"/>
      <family val="0"/>
      <charset val="1"/>
    </font>
    <font>
      <sz val="9"/>
      <color rgb="FF0000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151D"/>
        <bgColor rgb="FF000000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7151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6C3B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715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58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s">
        <v>6</v>
      </c>
      <c r="B5" s="4" t="str">
        <f aca="false">Entradas!B20&amp;" AWG Cu"</f>
        <v>4 AWG Cu</v>
      </c>
      <c r="C5" s="4" t="str">
        <f aca="false">Calculos!B8</f>
        <v>CUMPLE</v>
      </c>
      <c r="D5" s="4" t="s">
        <v>7</v>
      </c>
    </row>
    <row r="6" customFormat="false" ht="15" hidden="false" customHeight="false" outlineLevel="0" collapsed="false">
      <c r="A6" s="4" t="s">
        <v>8</v>
      </c>
      <c r="B6" s="5" t="n">
        <f aca="false">Calculos!B11/100</f>
        <v>0.020963367806362</v>
      </c>
      <c r="C6" s="4" t="str">
        <f aca="false">Calculos!B12</f>
        <v>CUMPLE</v>
      </c>
      <c r="D6" s="4" t="s">
        <v>9</v>
      </c>
    </row>
    <row r="7" customFormat="false" ht="15" hidden="false" customHeight="false" outlineLevel="0" collapsed="false">
      <c r="A7" s="4" t="s">
        <v>10</v>
      </c>
      <c r="B7" s="4" t="str">
        <f aca="false">Entradas!B21&amp;" A / "&amp;Entradas!B22&amp;" kA"</f>
        <v>125 A / 14 kA</v>
      </c>
      <c r="C7" s="4" t="str">
        <f aca="false">Calculos!B25</f>
        <v>CUMPLE</v>
      </c>
      <c r="D7" s="4" t="s">
        <v>11</v>
      </c>
    </row>
    <row r="8" customFormat="false" ht="15" hidden="false" customHeight="false" outlineLevel="0" collapsed="false">
      <c r="A8" s="4" t="s">
        <v>12</v>
      </c>
      <c r="B8" s="6" t="n">
        <f aca="false">Calculos!B15/1000</f>
        <v>6.54839624789746</v>
      </c>
      <c r="C8" s="4" t="str">
        <f aca="false">Calculos!B21</f>
        <v>CUMPLE</v>
      </c>
      <c r="D8" s="4" t="s">
        <v>13</v>
      </c>
    </row>
    <row r="9" customFormat="false" ht="15" hidden="false" customHeight="false" outlineLevel="0" collapsed="false">
      <c r="A9" s="4" t="s">
        <v>14</v>
      </c>
      <c r="B9" s="4" t="str">
        <f aca="false">Entradas!B23&amp;" A"</f>
        <v>58 A</v>
      </c>
      <c r="C9" s="4" t="str">
        <f aca="false">Calculos!B29</f>
        <v>CUMPLE</v>
      </c>
      <c r="D9" s="4" t="s">
        <v>15</v>
      </c>
    </row>
    <row r="10" customFormat="false" ht="15" hidden="false" customHeight="false" outlineLevel="0" collapsed="false">
      <c r="A10" s="4" t="s">
        <v>16</v>
      </c>
      <c r="B10" s="4" t="str">
        <f aca="false">Entradas!B24&amp;" AWG Cu"</f>
        <v>6 AWG Cu</v>
      </c>
      <c r="C10" s="4" t="s">
        <v>17</v>
      </c>
      <c r="D10" s="4" t="s">
        <v>18</v>
      </c>
    </row>
  </sheetData>
  <autoFilter ref="A4:D10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MORECAM | E-04 | DEMOSTRADOR - NO CONSTRUIR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58"/>
  </cols>
  <sheetData>
    <row r="1" customFormat="false" ht="25.5" hidden="false" customHeight="true" outlineLevel="0" collapsed="false">
      <c r="A1" s="1" t="s">
        <v>19</v>
      </c>
      <c r="B1" s="1"/>
      <c r="C1" s="1"/>
      <c r="D1" s="1"/>
    </row>
    <row r="2" customFormat="false" ht="15" hidden="false" customHeight="false" outlineLevel="0" collapsed="false">
      <c r="A2" s="2" t="s">
        <v>20</v>
      </c>
      <c r="B2" s="2"/>
      <c r="C2" s="2"/>
      <c r="D2" s="2"/>
    </row>
    <row r="4" customFormat="false" ht="15" hidden="false" customHeight="false" outlineLevel="0" collapsed="false">
      <c r="A4" s="3" t="s">
        <v>21</v>
      </c>
      <c r="B4" s="3" t="n">
        <v>460</v>
      </c>
      <c r="C4" s="3" t="s">
        <v>22</v>
      </c>
      <c r="D4" s="3" t="s">
        <v>23</v>
      </c>
    </row>
    <row r="5" customFormat="false" ht="15" hidden="false" customHeight="false" outlineLevel="0" collapsed="false">
      <c r="A5" s="4" t="s">
        <v>24</v>
      </c>
      <c r="B5" s="7" t="n">
        <v>3</v>
      </c>
      <c r="C5" s="4" t="s">
        <v>25</v>
      </c>
      <c r="D5" s="4" t="s">
        <v>26</v>
      </c>
    </row>
    <row r="6" customFormat="false" ht="15" hidden="false" customHeight="false" outlineLevel="0" collapsed="false">
      <c r="A6" s="4" t="s">
        <v>27</v>
      </c>
      <c r="B6" s="7" t="n">
        <v>300</v>
      </c>
      <c r="C6" s="4" t="s">
        <v>28</v>
      </c>
      <c r="D6" s="4" t="s">
        <v>23</v>
      </c>
    </row>
    <row r="7" customFormat="false" ht="15" hidden="false" customHeight="false" outlineLevel="0" collapsed="false">
      <c r="A7" s="4" t="s">
        <v>29</v>
      </c>
      <c r="B7" s="7" t="n">
        <v>5.75</v>
      </c>
      <c r="C7" s="4" t="s">
        <v>30</v>
      </c>
      <c r="D7" s="4" t="s">
        <v>31</v>
      </c>
    </row>
    <row r="8" customFormat="false" ht="15" hidden="false" customHeight="false" outlineLevel="0" collapsed="false">
      <c r="A8" s="8"/>
      <c r="B8" s="8"/>
      <c r="C8" s="8"/>
      <c r="D8" s="8"/>
    </row>
    <row r="9" customFormat="false" ht="15" hidden="false" customHeight="false" outlineLevel="0" collapsed="false">
      <c r="A9" s="4" t="s">
        <v>32</v>
      </c>
      <c r="B9" s="7" t="n">
        <v>40</v>
      </c>
      <c r="C9" s="4" t="s">
        <v>33</v>
      </c>
      <c r="D9" s="4" t="s">
        <v>23</v>
      </c>
    </row>
    <row r="10" customFormat="false" ht="15" hidden="false" customHeight="false" outlineLevel="0" collapsed="false">
      <c r="A10" s="4" t="s">
        <v>34</v>
      </c>
      <c r="B10" s="7" t="n">
        <v>52</v>
      </c>
      <c r="C10" s="4" t="s">
        <v>35</v>
      </c>
      <c r="D10" s="4" t="s">
        <v>36</v>
      </c>
    </row>
    <row r="11" customFormat="false" ht="15" hidden="false" customHeight="false" outlineLevel="0" collapsed="false">
      <c r="A11" s="4" t="s">
        <v>37</v>
      </c>
      <c r="B11" s="7" t="n">
        <v>49</v>
      </c>
      <c r="C11" s="4" t="s">
        <v>35</v>
      </c>
      <c r="D11" s="4" t="s">
        <v>23</v>
      </c>
    </row>
    <row r="12" customFormat="false" ht="15" hidden="false" customHeight="false" outlineLevel="0" collapsed="false">
      <c r="A12" s="4" t="s">
        <v>38</v>
      </c>
      <c r="B12" s="7" t="n">
        <v>1.15</v>
      </c>
      <c r="C12" s="4" t="s">
        <v>25</v>
      </c>
      <c r="D12" s="4" t="s">
        <v>23</v>
      </c>
    </row>
    <row r="13" customFormat="false" ht="15" hidden="false" customHeight="false" outlineLevel="0" collapsed="false">
      <c r="A13" s="4" t="s">
        <v>39</v>
      </c>
      <c r="B13" s="7" t="n">
        <v>0.86</v>
      </c>
      <c r="C13" s="4" t="s">
        <v>25</v>
      </c>
      <c r="D13" s="4" t="s">
        <v>23</v>
      </c>
    </row>
    <row r="14" customFormat="false" ht="15" hidden="false" customHeight="false" outlineLevel="0" collapsed="false">
      <c r="A14" s="4" t="s">
        <v>40</v>
      </c>
      <c r="B14" s="7" t="n">
        <v>0.93</v>
      </c>
      <c r="C14" s="4" t="s">
        <v>41</v>
      </c>
      <c r="D14" s="4" t="s">
        <v>23</v>
      </c>
    </row>
    <row r="15" customFormat="false" ht="15" hidden="false" customHeight="false" outlineLevel="0" collapsed="false">
      <c r="A15" s="8"/>
      <c r="B15" s="8"/>
      <c r="C15" s="8"/>
      <c r="D15" s="8"/>
    </row>
    <row r="16" customFormat="false" ht="15" hidden="false" customHeight="false" outlineLevel="0" collapsed="false">
      <c r="A16" s="4" t="s">
        <v>42</v>
      </c>
      <c r="B16" s="7" t="n">
        <v>120</v>
      </c>
      <c r="C16" s="4" t="s">
        <v>43</v>
      </c>
      <c r="D16" s="4" t="s">
        <v>23</v>
      </c>
    </row>
    <row r="17" customFormat="false" ht="15" hidden="false" customHeight="false" outlineLevel="0" collapsed="false">
      <c r="A17" s="4" t="s">
        <v>44</v>
      </c>
      <c r="B17" s="7" t="n">
        <v>0.99</v>
      </c>
      <c r="C17" s="4" t="s">
        <v>45</v>
      </c>
      <c r="D17" s="4" t="s">
        <v>46</v>
      </c>
    </row>
    <row r="18" customFormat="false" ht="15" hidden="false" customHeight="false" outlineLevel="0" collapsed="false">
      <c r="A18" s="4" t="s">
        <v>47</v>
      </c>
      <c r="B18" s="7" t="n">
        <v>0.08</v>
      </c>
      <c r="C18" s="4" t="s">
        <v>45</v>
      </c>
      <c r="D18" s="4" t="s">
        <v>46</v>
      </c>
    </row>
    <row r="19" customFormat="false" ht="15" hidden="false" customHeight="false" outlineLevel="0" collapsed="false">
      <c r="A19" s="4" t="s">
        <v>48</v>
      </c>
      <c r="B19" s="7" t="n">
        <v>85</v>
      </c>
      <c r="C19" s="4" t="s">
        <v>35</v>
      </c>
      <c r="D19" s="4" t="s">
        <v>49</v>
      </c>
    </row>
    <row r="20" customFormat="false" ht="15" hidden="false" customHeight="false" outlineLevel="0" collapsed="false">
      <c r="A20" s="4" t="s">
        <v>50</v>
      </c>
      <c r="B20" s="7" t="s">
        <v>51</v>
      </c>
      <c r="C20" s="4" t="s">
        <v>52</v>
      </c>
      <c r="D20" s="4" t="s">
        <v>53</v>
      </c>
    </row>
    <row r="21" customFormat="false" ht="15" hidden="false" customHeight="false" outlineLevel="0" collapsed="false">
      <c r="A21" s="4" t="s">
        <v>54</v>
      </c>
      <c r="B21" s="7" t="n">
        <v>125</v>
      </c>
      <c r="C21" s="4" t="s">
        <v>35</v>
      </c>
      <c r="D21" s="4" t="s">
        <v>53</v>
      </c>
    </row>
    <row r="22" customFormat="false" ht="15" hidden="false" customHeight="false" outlineLevel="0" collapsed="false">
      <c r="A22" s="4" t="s">
        <v>12</v>
      </c>
      <c r="B22" s="7" t="n">
        <v>14</v>
      </c>
      <c r="C22" s="4" t="s">
        <v>55</v>
      </c>
      <c r="D22" s="4" t="s">
        <v>56</v>
      </c>
    </row>
    <row r="23" customFormat="false" ht="15" hidden="false" customHeight="false" outlineLevel="0" collapsed="false">
      <c r="A23" s="4" t="s">
        <v>57</v>
      </c>
      <c r="B23" s="7" t="n">
        <v>58</v>
      </c>
      <c r="C23" s="4" t="s">
        <v>35</v>
      </c>
      <c r="D23" s="4" t="s">
        <v>58</v>
      </c>
    </row>
    <row r="24" customFormat="false" ht="15" hidden="false" customHeight="false" outlineLevel="0" collapsed="false">
      <c r="A24" s="4" t="s">
        <v>59</v>
      </c>
      <c r="B24" s="7" t="s">
        <v>60</v>
      </c>
      <c r="C24" s="4" t="s">
        <v>52</v>
      </c>
      <c r="D24" s="4" t="s">
        <v>18</v>
      </c>
    </row>
    <row r="25" customFormat="false" ht="15" hidden="false" customHeight="false" outlineLevel="0" collapsed="false">
      <c r="A25" s="8"/>
      <c r="B25" s="8"/>
      <c r="C25" s="8"/>
      <c r="D25" s="8"/>
    </row>
    <row r="26" customFormat="false" ht="15" hidden="false" customHeight="false" outlineLevel="0" collapsed="false">
      <c r="A26" s="4" t="s">
        <v>61</v>
      </c>
      <c r="B26" s="7" t="n">
        <v>3</v>
      </c>
      <c r="C26" s="4" t="s">
        <v>30</v>
      </c>
      <c r="D26" s="4" t="s">
        <v>62</v>
      </c>
    </row>
    <row r="27" customFormat="false" ht="15" hidden="false" customHeight="false" outlineLevel="0" collapsed="false">
      <c r="A27" s="4" t="s">
        <v>63</v>
      </c>
      <c r="B27" s="7" t="n">
        <v>1.25</v>
      </c>
      <c r="C27" s="4" t="s">
        <v>41</v>
      </c>
      <c r="D27" s="4" t="s">
        <v>64</v>
      </c>
    </row>
    <row r="28" customFormat="false" ht="15" hidden="false" customHeight="false" outlineLevel="0" collapsed="false">
      <c r="A28" s="4" t="s">
        <v>65</v>
      </c>
      <c r="B28" s="7" t="n">
        <v>2.5</v>
      </c>
      <c r="C28" s="4" t="s">
        <v>41</v>
      </c>
      <c r="D28" s="4" t="s">
        <v>66</v>
      </c>
    </row>
    <row r="29" customFormat="false" ht="15" hidden="false" customHeight="false" outlineLevel="0" collapsed="false">
      <c r="A29" s="4" t="s">
        <v>67</v>
      </c>
      <c r="B29" s="7" t="n">
        <v>1.25</v>
      </c>
      <c r="C29" s="4" t="s">
        <v>41</v>
      </c>
      <c r="D29" s="4" t="s">
        <v>68</v>
      </c>
    </row>
  </sheetData>
  <autoFilter ref="A4:D29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MORECAM | E-04 | DEMOSTRADOR - NO CONSTRUIR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58"/>
  </cols>
  <sheetData>
    <row r="1" customFormat="false" ht="25.5" hidden="false" customHeight="true" outlineLevel="0" collapsed="false">
      <c r="A1" s="1" t="s">
        <v>69</v>
      </c>
      <c r="B1" s="1"/>
      <c r="C1" s="1"/>
      <c r="D1" s="1"/>
    </row>
    <row r="2" customFormat="false" ht="15" hidden="false" customHeight="false" outlineLevel="0" collapsed="false">
      <c r="A2" s="2" t="s">
        <v>70</v>
      </c>
      <c r="B2" s="2"/>
      <c r="C2" s="2"/>
      <c r="D2" s="2"/>
    </row>
    <row r="4" customFormat="false" ht="15" hidden="false" customHeight="false" outlineLevel="0" collapsed="false">
      <c r="A4" s="3" t="s">
        <v>71</v>
      </c>
      <c r="B4" s="3" t="s">
        <v>3</v>
      </c>
      <c r="C4" s="3" t="s">
        <v>72</v>
      </c>
      <c r="D4" s="3" t="s">
        <v>73</v>
      </c>
    </row>
    <row r="5" customFormat="false" ht="15" hidden="false" customHeight="false" outlineLevel="0" collapsed="false">
      <c r="A5" s="4" t="s">
        <v>74</v>
      </c>
      <c r="B5" s="9" t="n">
        <f aca="false">Entradas!B10*Entradas!B27</f>
        <v>65</v>
      </c>
      <c r="C5" s="4" t="s">
        <v>35</v>
      </c>
      <c r="D5" s="4" t="s">
        <v>75</v>
      </c>
    </row>
    <row r="6" customFormat="false" ht="15" hidden="false" customHeight="false" outlineLevel="0" collapsed="false">
      <c r="A6" s="4" t="s">
        <v>48</v>
      </c>
      <c r="B6" s="9" t="n">
        <f aca="false">Entradas!B19</f>
        <v>85</v>
      </c>
      <c r="C6" s="4" t="s">
        <v>35</v>
      </c>
      <c r="D6" s="4" t="s">
        <v>76</v>
      </c>
    </row>
    <row r="7" customFormat="false" ht="15" hidden="false" customHeight="false" outlineLevel="0" collapsed="false">
      <c r="A7" s="4" t="s">
        <v>77</v>
      </c>
      <c r="B7" s="9" t="n">
        <f aca="false">B6-B5</f>
        <v>20</v>
      </c>
      <c r="C7" s="4" t="s">
        <v>35</v>
      </c>
      <c r="D7" s="4" t="s">
        <v>78</v>
      </c>
    </row>
    <row r="8" customFormat="false" ht="15" hidden="false" customHeight="false" outlineLevel="0" collapsed="false">
      <c r="A8" s="4" t="s">
        <v>79</v>
      </c>
      <c r="B8" s="4" t="str">
        <f aca="false">IF(B6&gt;=B5,"CUMPLE","NO CUMPLE")</f>
        <v>CUMPLE</v>
      </c>
      <c r="C8" s="4" t="s">
        <v>25</v>
      </c>
      <c r="D8" s="4" t="s">
        <v>80</v>
      </c>
    </row>
    <row r="9" customFormat="false" ht="15" hidden="false" customHeight="false" outlineLevel="0" collapsed="false">
      <c r="A9" s="8"/>
      <c r="B9" s="8"/>
      <c r="C9" s="8"/>
      <c r="D9" s="8"/>
    </row>
    <row r="10" customFormat="false" ht="15" hidden="false" customHeight="false" outlineLevel="0" collapsed="false">
      <c r="A10" s="4" t="s">
        <v>8</v>
      </c>
      <c r="B10" s="9" t="n">
        <f aca="false">SQRT(3)*Entradas!B10*((Entradas!B17*Entradas!B13)+(Entradas!B18*SQRT(1-Entradas!B13^2)))*(Entradas!B16/1000)</f>
        <v>9.64314919092653</v>
      </c>
      <c r="C10" s="4" t="s">
        <v>22</v>
      </c>
      <c r="D10" s="4" t="s">
        <v>81</v>
      </c>
    </row>
    <row r="11" customFormat="false" ht="15" hidden="false" customHeight="false" outlineLevel="0" collapsed="false">
      <c r="A11" s="4" t="s">
        <v>8</v>
      </c>
      <c r="B11" s="9" t="n">
        <f aca="false">B10/Entradas!B4*100</f>
        <v>2.0963367806362</v>
      </c>
      <c r="C11" s="4" t="s">
        <v>30</v>
      </c>
      <c r="D11" s="4" t="s">
        <v>82</v>
      </c>
    </row>
    <row r="12" customFormat="false" ht="15" hidden="false" customHeight="false" outlineLevel="0" collapsed="false">
      <c r="A12" s="4" t="s">
        <v>83</v>
      </c>
      <c r="B12" s="4" t="str">
        <f aca="false">IF(B11&lt;=Entradas!B26,"CUMPLE","NO CUMPLE")</f>
        <v>CUMPLE</v>
      </c>
      <c r="C12" s="4" t="s">
        <v>25</v>
      </c>
      <c r="D12" s="4" t="s">
        <v>80</v>
      </c>
    </row>
    <row r="13" customFormat="false" ht="15" hidden="false" customHeight="false" outlineLevel="0" collapsed="false">
      <c r="A13" s="8"/>
      <c r="B13" s="8"/>
      <c r="C13" s="8"/>
      <c r="D13" s="8"/>
    </row>
    <row r="14" customFormat="false" ht="15" hidden="false" customHeight="false" outlineLevel="0" collapsed="false">
      <c r="A14" s="4" t="s">
        <v>84</v>
      </c>
      <c r="B14" s="9" t="n">
        <f aca="false">Entradas!B6*1000/(SQRT(3)*Entradas!B4)</f>
        <v>376.532784254104</v>
      </c>
      <c r="C14" s="4" t="s">
        <v>35</v>
      </c>
      <c r="D14" s="4" t="s">
        <v>85</v>
      </c>
    </row>
    <row r="15" customFormat="false" ht="15" hidden="false" customHeight="false" outlineLevel="0" collapsed="false">
      <c r="A15" s="4" t="s">
        <v>86</v>
      </c>
      <c r="B15" s="9" t="n">
        <f aca="false">B14/(Entradas!B7/100)</f>
        <v>6548.39624789746</v>
      </c>
      <c r="C15" s="4" t="s">
        <v>35</v>
      </c>
      <c r="D15" s="4" t="s">
        <v>87</v>
      </c>
    </row>
    <row r="16" customFormat="false" ht="15" hidden="false" customHeight="false" outlineLevel="0" collapsed="false">
      <c r="A16" s="4" t="s">
        <v>88</v>
      </c>
      <c r="B16" s="10" t="n">
        <f aca="false">Entradas!B4/(SQRT(3)*B15)</f>
        <v>0.0405566666666667</v>
      </c>
      <c r="C16" s="4" t="s">
        <v>89</v>
      </c>
      <c r="D16" s="4" t="s">
        <v>90</v>
      </c>
    </row>
    <row r="17" customFormat="false" ht="15" hidden="false" customHeight="false" outlineLevel="0" collapsed="false">
      <c r="A17" s="4" t="s">
        <v>91</v>
      </c>
      <c r="B17" s="10" t="n">
        <f aca="false">Entradas!B17*Entradas!B16/1000</f>
        <v>0.1188</v>
      </c>
      <c r="C17" s="4" t="s">
        <v>89</v>
      </c>
      <c r="D17" s="4" t="s">
        <v>42</v>
      </c>
    </row>
    <row r="18" customFormat="false" ht="15" hidden="false" customHeight="false" outlineLevel="0" collapsed="false">
      <c r="A18" s="4" t="s">
        <v>92</v>
      </c>
      <c r="B18" s="10" t="n">
        <f aca="false">Entradas!B18*Entradas!B16/1000</f>
        <v>0.0096</v>
      </c>
      <c r="C18" s="4" t="s">
        <v>89</v>
      </c>
      <c r="D18" s="4" t="s">
        <v>42</v>
      </c>
    </row>
    <row r="19" customFormat="false" ht="15" hidden="false" customHeight="false" outlineLevel="0" collapsed="false">
      <c r="A19" s="4" t="s">
        <v>93</v>
      </c>
      <c r="B19" s="10" t="n">
        <f aca="false">SQRT(B17^2+(B16+B18)^2)</f>
        <v>0.128953988736724</v>
      </c>
      <c r="C19" s="4" t="s">
        <v>89</v>
      </c>
      <c r="D19" s="4" t="s">
        <v>94</v>
      </c>
    </row>
    <row r="20" customFormat="false" ht="15" hidden="false" customHeight="false" outlineLevel="0" collapsed="false">
      <c r="A20" s="4" t="s">
        <v>95</v>
      </c>
      <c r="B20" s="9" t="n">
        <f aca="false">Entradas!B4/(SQRT(3)*B19)</f>
        <v>2059.50297799199</v>
      </c>
      <c r="C20" s="4" t="s">
        <v>35</v>
      </c>
      <c r="D20" s="4" t="s">
        <v>96</v>
      </c>
    </row>
    <row r="21" customFormat="false" ht="15" hidden="false" customHeight="false" outlineLevel="0" collapsed="false">
      <c r="A21" s="4" t="s">
        <v>97</v>
      </c>
      <c r="B21" s="4" t="str">
        <f aca="false">IF(Entradas!B22*1000&gt;=B15,"CUMPLE","NO CUMPLE")</f>
        <v>CUMPLE</v>
      </c>
      <c r="C21" s="4" t="s">
        <v>25</v>
      </c>
      <c r="D21" s="4" t="s">
        <v>98</v>
      </c>
    </row>
    <row r="22" customFormat="false" ht="15" hidden="false" customHeight="false" outlineLevel="0" collapsed="false">
      <c r="A22" s="8"/>
      <c r="B22" s="8"/>
      <c r="C22" s="8"/>
      <c r="D22" s="8"/>
    </row>
    <row r="23" customFormat="false" ht="15" hidden="false" customHeight="false" outlineLevel="0" collapsed="false">
      <c r="A23" s="4" t="s">
        <v>99</v>
      </c>
      <c r="B23" s="9" t="n">
        <f aca="false">Entradas!B10*Entradas!B28</f>
        <v>130</v>
      </c>
      <c r="C23" s="4" t="s">
        <v>35</v>
      </c>
      <c r="D23" s="4" t="s">
        <v>100</v>
      </c>
    </row>
    <row r="24" customFormat="false" ht="15" hidden="false" customHeight="false" outlineLevel="0" collapsed="false">
      <c r="A24" s="4" t="s">
        <v>54</v>
      </c>
      <c r="B24" s="9" t="n">
        <f aca="false">Entradas!B21</f>
        <v>125</v>
      </c>
      <c r="C24" s="4" t="s">
        <v>35</v>
      </c>
      <c r="D24" s="4" t="s">
        <v>101</v>
      </c>
    </row>
    <row r="25" customFormat="false" ht="15" hidden="false" customHeight="false" outlineLevel="0" collapsed="false">
      <c r="A25" s="4" t="s">
        <v>102</v>
      </c>
      <c r="B25" s="4" t="str">
        <f aca="false">IF(B24&lt;=B23,"CUMPLE","NO CUMPLE")</f>
        <v>CUMPLE</v>
      </c>
      <c r="C25" s="4" t="s">
        <v>25</v>
      </c>
      <c r="D25" s="4" t="s">
        <v>80</v>
      </c>
    </row>
    <row r="26" customFormat="false" ht="15" hidden="false" customHeight="false" outlineLevel="0" collapsed="false">
      <c r="A26" s="8"/>
      <c r="B26" s="8"/>
      <c r="C26" s="8"/>
      <c r="D26" s="8"/>
    </row>
    <row r="27" customFormat="false" ht="15" hidden="false" customHeight="false" outlineLevel="0" collapsed="false">
      <c r="A27" s="4" t="s">
        <v>103</v>
      </c>
      <c r="B27" s="9" t="n">
        <f aca="false">Entradas!B11*Entradas!B29</f>
        <v>61.25</v>
      </c>
      <c r="C27" s="4" t="s">
        <v>35</v>
      </c>
      <c r="D27" s="4" t="s">
        <v>104</v>
      </c>
    </row>
    <row r="28" customFormat="false" ht="15" hidden="false" customHeight="false" outlineLevel="0" collapsed="false">
      <c r="A28" s="4" t="s">
        <v>105</v>
      </c>
      <c r="B28" s="9" t="n">
        <f aca="false">Entradas!B23</f>
        <v>58</v>
      </c>
      <c r="C28" s="4" t="s">
        <v>35</v>
      </c>
      <c r="D28" s="4" t="s">
        <v>101</v>
      </c>
    </row>
    <row r="29" customFormat="false" ht="15" hidden="false" customHeight="false" outlineLevel="0" collapsed="false">
      <c r="A29" s="4" t="s">
        <v>106</v>
      </c>
      <c r="B29" s="4" t="str">
        <f aca="false">IF(AND(B28&gt;=Entradas!B11,B28&lt;=B27),"CUMPLE","NO CUMPLE")</f>
        <v>CUMPLE</v>
      </c>
      <c r="C29" s="4" t="s">
        <v>25</v>
      </c>
      <c r="D29" s="4" t="s">
        <v>80</v>
      </c>
    </row>
  </sheetData>
  <autoFilter ref="A4:D29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MORECAM | E-04 | DEMOSTRADOR - NO CONSTRUIR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58"/>
  </cols>
  <sheetData>
    <row r="1" customFormat="false" ht="25.5" hidden="false" customHeight="true" outlineLevel="0" collapsed="false">
      <c r="A1" s="1" t="s">
        <v>107</v>
      </c>
      <c r="B1" s="1"/>
      <c r="C1" s="1"/>
      <c r="D1" s="1"/>
    </row>
    <row r="2" customFormat="false" ht="15" hidden="false" customHeight="false" outlineLevel="0" collapsed="false">
      <c r="A2" s="2" t="s">
        <v>108</v>
      </c>
      <c r="B2" s="2"/>
      <c r="C2" s="2"/>
      <c r="D2" s="2"/>
    </row>
    <row r="4" customFormat="false" ht="15" hidden="false" customHeight="false" outlineLevel="0" collapsed="false">
      <c r="A4" s="3" t="s">
        <v>109</v>
      </c>
      <c r="B4" s="3" t="s">
        <v>110</v>
      </c>
      <c r="C4" s="3" t="s">
        <v>111</v>
      </c>
      <c r="D4" s="3" t="s">
        <v>112</v>
      </c>
    </row>
    <row r="5" customFormat="false" ht="15" hidden="false" customHeight="false" outlineLevel="0" collapsed="false">
      <c r="A5" s="4" t="s">
        <v>113</v>
      </c>
      <c r="B5" s="4" t="s">
        <v>114</v>
      </c>
      <c r="C5" s="4" t="s">
        <v>115</v>
      </c>
      <c r="D5" s="4" t="s">
        <v>116</v>
      </c>
    </row>
    <row r="6" customFormat="false" ht="21.65" hidden="false" customHeight="false" outlineLevel="0" collapsed="false">
      <c r="A6" s="4" t="s">
        <v>117</v>
      </c>
      <c r="B6" s="4" t="s">
        <v>118</v>
      </c>
      <c r="C6" s="4" t="s">
        <v>119</v>
      </c>
      <c r="D6" s="4" t="s">
        <v>120</v>
      </c>
    </row>
    <row r="7" customFormat="false" ht="15" hidden="false" customHeight="false" outlineLevel="0" collapsed="false">
      <c r="A7" s="4" t="s">
        <v>75</v>
      </c>
      <c r="B7" s="4" t="s">
        <v>121</v>
      </c>
      <c r="C7" s="4" t="s">
        <v>122</v>
      </c>
      <c r="D7" s="4" t="s">
        <v>123</v>
      </c>
    </row>
    <row r="8" customFormat="false" ht="15" hidden="false" customHeight="false" outlineLevel="0" collapsed="false">
      <c r="A8" s="4" t="s">
        <v>49</v>
      </c>
      <c r="B8" s="4" t="s">
        <v>124</v>
      </c>
      <c r="C8" s="4" t="s">
        <v>122</v>
      </c>
      <c r="D8" s="4" t="s">
        <v>125</v>
      </c>
    </row>
    <row r="9" customFormat="false" ht="15" hidden="false" customHeight="false" outlineLevel="0" collapsed="false">
      <c r="A9" s="4" t="s">
        <v>104</v>
      </c>
      <c r="B9" s="4" t="s">
        <v>126</v>
      </c>
      <c r="C9" s="4" t="s">
        <v>122</v>
      </c>
      <c r="D9" s="4" t="s">
        <v>127</v>
      </c>
    </row>
    <row r="10" customFormat="false" ht="21.65" hidden="false" customHeight="false" outlineLevel="0" collapsed="false">
      <c r="A10" s="4" t="s">
        <v>100</v>
      </c>
      <c r="B10" s="4" t="s">
        <v>128</v>
      </c>
      <c r="C10" s="4" t="s">
        <v>122</v>
      </c>
      <c r="D10" s="4" t="s">
        <v>129</v>
      </c>
    </row>
    <row r="11" customFormat="false" ht="15" hidden="false" customHeight="false" outlineLevel="0" collapsed="false">
      <c r="A11" s="4" t="s">
        <v>18</v>
      </c>
      <c r="B11" s="4" t="s">
        <v>130</v>
      </c>
      <c r="C11" s="4" t="s">
        <v>122</v>
      </c>
      <c r="D11" s="4" t="s">
        <v>131</v>
      </c>
    </row>
    <row r="12" customFormat="false" ht="15" hidden="false" customHeight="false" outlineLevel="0" collapsed="false">
      <c r="A12" s="4" t="s">
        <v>132</v>
      </c>
      <c r="B12" s="4" t="s">
        <v>133</v>
      </c>
      <c r="C12" s="4" t="s">
        <v>122</v>
      </c>
      <c r="D12" s="4" t="s">
        <v>134</v>
      </c>
    </row>
  </sheetData>
  <autoFilter ref="A4:D12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" header="0.511811023622047" footer="0.1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MORECAM | E-04 | DEMOSTRADOR - NO CONSTRUIR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2026-08-26T09:07:18Z</dcterms:created>
  <dc:creator>openpyxl</dc:creator>
  <dc:description/>
  <dc:language>es-MX</dc:language>
  <cp:lastModifiedBy/>
  <dcterms:modified xsi:type="dcterms:W3CDTF">2026-08-26T09:07:18Z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